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dobson/Dropbox/Random Jottings efanzines/"/>
    </mc:Choice>
  </mc:AlternateContent>
  <xr:revisionPtr revIDLastSave="0" documentId="8_{D5F90900-F24C-524A-BF5F-8AA7647EE5EF}" xr6:coauthVersionLast="45" xr6:coauthVersionMax="45" xr10:uidLastSave="{00000000-0000-0000-0000-000000000000}"/>
  <bookViews>
    <workbookView xWindow="9340" yWindow="920" windowWidth="22600" windowHeight="27020" xr2:uid="{324C4E35-ABC6-0D44-8601-8F9551BEC28B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G25" i="1"/>
  <c r="B59" i="1"/>
  <c r="E10" i="1"/>
  <c r="B13" i="1"/>
  <c r="B36" i="1"/>
  <c r="B56" i="1"/>
  <c r="E9" i="1"/>
  <c r="B14" i="1"/>
  <c r="G30" i="1"/>
  <c r="G33" i="1"/>
  <c r="B55" i="1"/>
  <c r="B35" i="1"/>
  <c r="E7" i="1"/>
  <c r="E12" i="1"/>
  <c r="E11" i="1"/>
  <c r="E8" i="1"/>
  <c r="B16" i="1"/>
  <c r="B15" i="1"/>
  <c r="E15" i="1"/>
  <c r="G46" i="1"/>
  <c r="E17" i="1"/>
  <c r="B18" i="1"/>
  <c r="E36" i="1"/>
  <c r="E18" i="1"/>
  <c r="E38" i="1"/>
  <c r="E40" i="1"/>
</calcChain>
</file>

<file path=xl/sharedStrings.xml><?xml version="1.0" encoding="utf-8"?>
<sst xmlns="http://schemas.openxmlformats.org/spreadsheetml/2006/main" count="99" uniqueCount="81">
  <si>
    <t>CORFLU BUDGET SIMULATOR MODEL</t>
  </si>
  <si>
    <t>Other Income</t>
  </si>
  <si>
    <t>INCOME</t>
  </si>
  <si>
    <t>Attending Memberships</t>
  </si>
  <si>
    <t>Supporting Membership</t>
  </si>
  <si>
    <t>Auction</t>
  </si>
  <si>
    <t>EXPENSES</t>
  </si>
  <si>
    <t>Banquet</t>
  </si>
  <si>
    <t>Awards</t>
  </si>
  <si>
    <t>T-shirts</t>
  </si>
  <si>
    <t>Mailing</t>
  </si>
  <si>
    <t>Member Packet</t>
  </si>
  <si>
    <t>Banquet All-In Cost Per Person</t>
  </si>
  <si>
    <t>Function Rooms</t>
  </si>
  <si>
    <t>Mailing Costs</t>
  </si>
  <si>
    <t>Total Mailing Costs</t>
  </si>
  <si>
    <t>Member Packet (ea.)</t>
  </si>
  <si>
    <t>% who buy</t>
  </si>
  <si>
    <t>number</t>
  </si>
  <si>
    <t>Net Profit or (Loss)</t>
  </si>
  <si>
    <t>Attending Member Average Price</t>
  </si>
  <si>
    <t>% of Members</t>
  </si>
  <si>
    <t>Supporting Memberships</t>
  </si>
  <si>
    <t>Supporting Member Average Price</t>
  </si>
  <si>
    <t>ASSUMPTIONS</t>
  </si>
  <si>
    <t>Total Income</t>
  </si>
  <si>
    <t>Total Expenses</t>
  </si>
  <si>
    <t>Auction Proceeds ($)</t>
  </si>
  <si>
    <t>Other Income (S)</t>
  </si>
  <si>
    <t>Initial Rate ($)</t>
  </si>
  <si>
    <t>2nd Rate Increase (S)</t>
  </si>
  <si>
    <t>1st Rate Increase ($)</t>
  </si>
  <si>
    <t>2nd Rate Increase ($)</t>
  </si>
  <si>
    <t>3rd Rate Increase ($)</t>
  </si>
  <si>
    <t>At-Door ($)</t>
  </si>
  <si>
    <t>Program ($)</t>
  </si>
  <si>
    <t>Registration ($)</t>
  </si>
  <si>
    <t>Other ($)</t>
  </si>
  <si>
    <t>$ per person</t>
  </si>
  <si>
    <t>cost each ($)</t>
  </si>
  <si>
    <t>price each ($)</t>
  </si>
  <si>
    <t>margin (each)</t>
  </si>
  <si>
    <t>per day ($)</t>
  </si>
  <si>
    <t># of days</t>
  </si>
  <si>
    <t># of nights</t>
  </si>
  <si>
    <t>International supporting members (%)</t>
  </si>
  <si>
    <t>To estimate your Corflu financial situation, fill in all boxed cells. Cells without boxes are calculated by the model.</t>
  </si>
  <si>
    <t>Remaining % to Allocate</t>
  </si>
  <si>
    <t>THE BOTTOM LINE</t>
  </si>
  <si>
    <t>Advertising/Promotion ($)</t>
  </si>
  <si>
    <t>price ea. ($)</t>
  </si>
  <si>
    <t>cost ($)</t>
  </si>
  <si>
    <t>$ per person per night</t>
  </si>
  <si>
    <t>Consuite Supplies</t>
  </si>
  <si>
    <t>Hotel (Function Room)</t>
  </si>
  <si>
    <t>Complimentary/Free</t>
  </si>
  <si>
    <t>Contingency Reserve</t>
  </si>
  <si>
    <t>Contingency Reserve (%)</t>
  </si>
  <si>
    <t>(At least 10% recommended)</t>
  </si>
  <si>
    <t>(includes all handouts and giveaways)</t>
  </si>
  <si>
    <t>Premium Charge</t>
  </si>
  <si>
    <t>Premium Membership Upcharge</t>
  </si>
  <si>
    <t>Remaining % to Allocate*</t>
  </si>
  <si>
    <t>(Premium Upcharge % not counted)</t>
  </si>
  <si>
    <t>Other hotel charges</t>
  </si>
  <si>
    <t>Net Profit/Loss</t>
  </si>
  <si>
    <t>% given away</t>
  </si>
  <si>
    <t>T-shirts/Merchandise</t>
  </si>
  <si>
    <t>Mailing Cost (each) for International ($)</t>
  </si>
  <si>
    <t>Mailing Cost (each) for Domestic ($)</t>
  </si>
  <si>
    <t>early or late, so % for in-between are likely lower.)</t>
  </si>
  <si>
    <r>
      <t>(</t>
    </r>
    <r>
      <rPr>
        <b/>
        <sz val="14"/>
        <color theme="1"/>
        <rFont val="Calibri"/>
        <family val="2"/>
        <scheme val="minor"/>
      </rPr>
      <t>Note on memberships</t>
    </r>
    <r>
      <rPr>
        <sz val="14"/>
        <color theme="1"/>
        <rFont val="Calibri"/>
        <family val="2"/>
        <scheme val="minor"/>
      </rPr>
      <t>: Most people sign up either</t>
    </r>
  </si>
  <si>
    <t>Mailing of Awards, Supplies, etc.</t>
  </si>
  <si>
    <t>Attending Members (#)</t>
  </si>
  <si>
    <t>Supporting Members (#)</t>
  </si>
  <si>
    <t>Premium Membership Income</t>
  </si>
  <si>
    <t>(included in total membership income)</t>
  </si>
  <si>
    <t>No-show attending members (%)</t>
  </si>
  <si>
    <t>Domestic supporting members (%)</t>
  </si>
  <si>
    <t>(If profit, shown with minus sign on Expenses)</t>
  </si>
  <si>
    <t>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</si>
</sst>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 (Body)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/>
    <xf numFmtId="0" fontId="2" fillId="0" borderId="1" xfId="0" applyFont="1" applyBorder="1"/>
    <xf numFmtId="44" fontId="2" fillId="0" borderId="1" xfId="1" applyFont="1" applyBorder="1"/>
    <xf numFmtId="44" fontId="2" fillId="0" borderId="0" xfId="0" applyNumberFormat="1" applyFont="1"/>
    <xf numFmtId="44" fontId="2" fillId="0" borderId="0" xfId="1" applyFont="1"/>
    <xf numFmtId="9" fontId="2" fillId="0" borderId="1" xfId="0" applyNumberFormat="1" applyFont="1" applyBorder="1"/>
    <xf numFmtId="44" fontId="2" fillId="0" borderId="0" xfId="0" applyNumberFormat="1" applyFont="1" applyBorder="1"/>
    <xf numFmtId="44" fontId="2" fillId="0" borderId="0" xfId="1" applyFont="1" applyBorder="1"/>
    <xf numFmtId="44" fontId="2" fillId="0" borderId="1" xfId="1" applyNumberFormat="1" applyFont="1" applyBorder="1"/>
    <xf numFmtId="44" fontId="2" fillId="0" borderId="0" xfId="1" applyNumberFormat="1" applyFont="1" applyBorder="1"/>
    <xf numFmtId="44" fontId="2" fillId="0" borderId="0" xfId="1" applyNumberFormat="1" applyFont="1"/>
    <xf numFmtId="0" fontId="4" fillId="0" borderId="0" xfId="0" applyFont="1" applyAlignment="1">
      <alignment horizontal="center"/>
    </xf>
    <xf numFmtId="0" fontId="2" fillId="0" borderId="0" xfId="0" applyFont="1" applyBorder="1"/>
    <xf numFmtId="9" fontId="2" fillId="0" borderId="0" xfId="0" applyNumberFormat="1" applyFont="1"/>
    <xf numFmtId="9" fontId="2" fillId="0" borderId="0" xfId="1" applyNumberFormat="1" applyFont="1" applyBorder="1"/>
    <xf numFmtId="9" fontId="2" fillId="0" borderId="1" xfId="2" applyFont="1" applyBorder="1"/>
    <xf numFmtId="9" fontId="2" fillId="0" borderId="0" xfId="0" applyNumberFormat="1" applyFont="1" applyBorder="1"/>
    <xf numFmtId="8" fontId="2" fillId="0" borderId="0" xfId="0" applyNumberFormat="1" applyFont="1" applyBorder="1"/>
    <xf numFmtId="0" fontId="7" fillId="2" borderId="2" xfId="0" applyFont="1" applyFill="1" applyBorder="1"/>
    <xf numFmtId="44" fontId="7" fillId="2" borderId="3" xfId="0" applyNumberFormat="1" applyFont="1" applyFill="1" applyBorder="1"/>
    <xf numFmtId="0" fontId="7" fillId="2" borderId="4" xfId="0" applyFont="1" applyFill="1" applyBorder="1"/>
    <xf numFmtId="44" fontId="7" fillId="2" borderId="5" xfId="0" applyNumberFormat="1" applyFont="1" applyFill="1" applyBorder="1"/>
    <xf numFmtId="0" fontId="7" fillId="2" borderId="6" xfId="0" applyFont="1" applyFill="1" applyBorder="1"/>
    <xf numFmtId="44" fontId="7" fillId="2" borderId="7" xfId="0" applyNumberFormat="1" applyFont="1" applyFill="1" applyBorder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3973A-C129-AB4E-8B05-6E90980787F4}">
  <dimension ref="A1:J60"/>
  <sheetViews>
    <sheetView tabSelected="1" workbookViewId="0">
      <selection activeCell="I49" sqref="I49"/>
    </sheetView>
  </sheetViews>
  <sheetFormatPr baseColWidth="10" defaultRowHeight="19"/>
  <cols>
    <col min="1" max="1" width="37" style="4" customWidth="1"/>
    <col min="2" max="2" width="15.5" style="4" customWidth="1"/>
    <col min="3" max="3" width="4.1640625" style="4" customWidth="1"/>
    <col min="4" max="4" width="28.33203125" style="4" customWidth="1"/>
    <col min="5" max="5" width="15.83203125" style="4" customWidth="1"/>
    <col min="6" max="6" width="10.83203125" style="4"/>
    <col min="7" max="7" width="10.83203125" style="4" customWidth="1"/>
    <col min="8" max="10" width="10.83203125" style="4"/>
  </cols>
  <sheetData>
    <row r="1" spans="1:9" ht="3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2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ht="19" customHeight="1">
      <c r="A3" s="31" t="s">
        <v>46</v>
      </c>
      <c r="B3" s="31"/>
      <c r="C3" s="31"/>
      <c r="D3" s="31"/>
      <c r="E3" s="31"/>
      <c r="F3" s="31"/>
      <c r="G3" s="31"/>
      <c r="H3" s="31"/>
      <c r="I3" s="31"/>
    </row>
    <row r="5" spans="1:9">
      <c r="A5" s="3" t="s">
        <v>24</v>
      </c>
      <c r="D5" s="3" t="s">
        <v>6</v>
      </c>
    </row>
    <row r="6" spans="1:9">
      <c r="A6" s="4" t="s">
        <v>73</v>
      </c>
      <c r="B6" s="5"/>
      <c r="D6" s="1" t="s">
        <v>49</v>
      </c>
      <c r="E6" s="6"/>
      <c r="G6" s="3" t="s">
        <v>12</v>
      </c>
    </row>
    <row r="7" spans="1:9">
      <c r="A7" s="4" t="s">
        <v>74</v>
      </c>
      <c r="B7" s="5"/>
      <c r="D7" s="1" t="s">
        <v>8</v>
      </c>
      <c r="E7" s="7">
        <f>G37*G38</f>
        <v>0</v>
      </c>
      <c r="G7" s="6"/>
      <c r="H7" s="4" t="s">
        <v>38</v>
      </c>
    </row>
    <row r="8" spans="1:9">
      <c r="A8" s="4" t="s">
        <v>27</v>
      </c>
      <c r="B8" s="12"/>
      <c r="D8" s="1" t="s">
        <v>7</v>
      </c>
      <c r="E8" s="7">
        <f>G7*B6</f>
        <v>0</v>
      </c>
    </row>
    <row r="9" spans="1:9">
      <c r="A9" s="4" t="s">
        <v>28</v>
      </c>
      <c r="B9" s="12"/>
      <c r="D9" s="1" t="s">
        <v>53</v>
      </c>
      <c r="E9" s="8">
        <f>B6*G10*G11</f>
        <v>0</v>
      </c>
      <c r="G9" s="3" t="s">
        <v>53</v>
      </c>
    </row>
    <row r="10" spans="1:9">
      <c r="D10" s="1" t="s">
        <v>54</v>
      </c>
      <c r="E10" s="7">
        <f>(G14*G15)+G16</f>
        <v>0</v>
      </c>
      <c r="G10" s="5"/>
      <c r="H10" s="4" t="s">
        <v>44</v>
      </c>
    </row>
    <row r="11" spans="1:9">
      <c r="D11" s="1" t="s">
        <v>10</v>
      </c>
      <c r="E11" s="7">
        <f>G25</f>
        <v>0</v>
      </c>
      <c r="G11" s="6"/>
      <c r="H11" s="4" t="s">
        <v>52</v>
      </c>
    </row>
    <row r="12" spans="1:9">
      <c r="A12" s="3" t="s">
        <v>2</v>
      </c>
      <c r="D12" s="1" t="s">
        <v>11</v>
      </c>
      <c r="E12" s="7">
        <f>(B6+B7)*G41</f>
        <v>0</v>
      </c>
    </row>
    <row r="13" spans="1:9">
      <c r="A13" s="4" t="s">
        <v>3</v>
      </c>
      <c r="B13" s="13">
        <f>(B6*B40*B41)+(B6*B42*B43)+(B6*B44*B45)+(B6*B46*B47)+(B6*B48*B49)+(B6*B52*B53)</f>
        <v>0</v>
      </c>
      <c r="D13" s="1" t="s">
        <v>35</v>
      </c>
      <c r="E13" s="6"/>
      <c r="G13" s="3" t="s">
        <v>13</v>
      </c>
    </row>
    <row r="14" spans="1:9">
      <c r="A14" s="4" t="s">
        <v>4</v>
      </c>
      <c r="B14" s="13">
        <f>(B7*B26*B27)+(B7*B28*B29)+(B7*B30*B31)</f>
        <v>0</v>
      </c>
      <c r="D14" s="1" t="s">
        <v>36</v>
      </c>
      <c r="E14" s="6"/>
      <c r="G14" s="6"/>
      <c r="H14" s="4" t="s">
        <v>42</v>
      </c>
    </row>
    <row r="15" spans="1:9">
      <c r="A15" s="4" t="s">
        <v>5</v>
      </c>
      <c r="B15" s="14">
        <f>B8</f>
        <v>0</v>
      </c>
      <c r="D15" s="1" t="s">
        <v>9</v>
      </c>
      <c r="E15" s="7">
        <f>-G33</f>
        <v>0</v>
      </c>
      <c r="G15" s="5"/>
      <c r="H15" s="4" t="s">
        <v>43</v>
      </c>
    </row>
    <row r="16" spans="1:9">
      <c r="A16" s="4" t="s">
        <v>1</v>
      </c>
      <c r="B16" s="14">
        <f>B9</f>
        <v>0</v>
      </c>
      <c r="D16" s="2" t="s">
        <v>37</v>
      </c>
      <c r="E16" s="6"/>
      <c r="G16" s="6"/>
      <c r="H16" s="4" t="s">
        <v>64</v>
      </c>
    </row>
    <row r="17" spans="1:8">
      <c r="B17" s="14"/>
      <c r="D17" s="2" t="s">
        <v>56</v>
      </c>
      <c r="E17" s="11">
        <f>G46</f>
        <v>0</v>
      </c>
    </row>
    <row r="18" spans="1:8">
      <c r="A18" s="3" t="s">
        <v>25</v>
      </c>
      <c r="B18" s="7">
        <f>SUM(B13:B16)</f>
        <v>0</v>
      </c>
      <c r="D18" s="3" t="s">
        <v>26</v>
      </c>
      <c r="E18" s="7">
        <f>SUM(E6:E16)</f>
        <v>0</v>
      </c>
      <c r="G18" s="3" t="s">
        <v>14</v>
      </c>
    </row>
    <row r="19" spans="1:8">
      <c r="G19" s="9"/>
      <c r="H19" s="4" t="s">
        <v>45</v>
      </c>
    </row>
    <row r="20" spans="1:8">
      <c r="G20" s="20">
        <f>1-G19</f>
        <v>1</v>
      </c>
      <c r="H20" s="4" t="s">
        <v>78</v>
      </c>
    </row>
    <row r="21" spans="1:8">
      <c r="G21" s="9"/>
      <c r="H21" s="4" t="s">
        <v>77</v>
      </c>
    </row>
    <row r="22" spans="1:8">
      <c r="A22" s="4" t="s">
        <v>71</v>
      </c>
      <c r="G22" s="6"/>
      <c r="H22" s="4" t="s">
        <v>68</v>
      </c>
    </row>
    <row r="23" spans="1:8">
      <c r="A23" s="4" t="s">
        <v>70</v>
      </c>
      <c r="G23" s="6"/>
      <c r="H23" s="4" t="s">
        <v>69</v>
      </c>
    </row>
    <row r="24" spans="1:8">
      <c r="D24" s="28" t="s">
        <v>80</v>
      </c>
      <c r="E24" s="29">
        <v>1</v>
      </c>
      <c r="G24" s="6"/>
      <c r="H24" s="4" t="s">
        <v>72</v>
      </c>
    </row>
    <row r="25" spans="1:8">
      <c r="A25" s="3" t="s">
        <v>22</v>
      </c>
      <c r="G25" s="10">
        <f>(B7*G19*G22)+(B7*G20*G23)+(B6*G21*G19*G22)+(B6*G20*G21*G23)+G24</f>
        <v>0</v>
      </c>
      <c r="H25" s="4" t="s">
        <v>15</v>
      </c>
    </row>
    <row r="26" spans="1:8">
      <c r="A26" s="1" t="s">
        <v>29</v>
      </c>
      <c r="B26" s="6"/>
      <c r="G26" s="11"/>
    </row>
    <row r="27" spans="1:8">
      <c r="A27" s="1" t="s">
        <v>21</v>
      </c>
      <c r="B27" s="19"/>
      <c r="G27" s="3" t="s">
        <v>67</v>
      </c>
    </row>
    <row r="28" spans="1:8">
      <c r="A28" s="1" t="s">
        <v>31</v>
      </c>
      <c r="B28" s="6"/>
      <c r="G28" s="6"/>
      <c r="H28" s="4" t="s">
        <v>39</v>
      </c>
    </row>
    <row r="29" spans="1:8">
      <c r="A29" s="1" t="s">
        <v>21</v>
      </c>
      <c r="B29" s="19"/>
      <c r="G29" s="6"/>
      <c r="H29" s="4" t="s">
        <v>40</v>
      </c>
    </row>
    <row r="30" spans="1:8">
      <c r="A30" s="1" t="s">
        <v>32</v>
      </c>
      <c r="B30" s="6"/>
      <c r="G30" s="7">
        <f>G29-G28</f>
        <v>0</v>
      </c>
      <c r="H30" s="4" t="s">
        <v>41</v>
      </c>
    </row>
    <row r="31" spans="1:8">
      <c r="A31" s="1" t="s">
        <v>21</v>
      </c>
      <c r="B31" s="19"/>
      <c r="G31" s="9"/>
      <c r="H31" s="4" t="s">
        <v>17</v>
      </c>
    </row>
    <row r="32" spans="1:8">
      <c r="A32" s="1" t="s">
        <v>60</v>
      </c>
      <c r="B32" s="6"/>
      <c r="G32" s="9"/>
      <c r="H32" s="4" t="s">
        <v>66</v>
      </c>
    </row>
    <row r="33" spans="1:8">
      <c r="A33" s="1" t="s">
        <v>21</v>
      </c>
      <c r="B33" s="9"/>
      <c r="G33" s="7">
        <f>((B6+B7)*G30*G31)-((B6+B7)*G28*G32)</f>
        <v>0</v>
      </c>
      <c r="H33" s="4" t="s">
        <v>65</v>
      </c>
    </row>
    <row r="34" spans="1:8">
      <c r="A34" s="1"/>
      <c r="B34" s="16"/>
      <c r="G34" s="7" t="s">
        <v>79</v>
      </c>
    </row>
    <row r="35" spans="1:8" ht="25" thickBot="1">
      <c r="A35" s="4" t="s">
        <v>23</v>
      </c>
      <c r="B35" s="13" t="e">
        <f>B14/B7</f>
        <v>#DIV/0!</v>
      </c>
      <c r="D35" s="32" t="s">
        <v>48</v>
      </c>
      <c r="E35" s="32"/>
    </row>
    <row r="36" spans="1:8" ht="21">
      <c r="A36" s="4" t="s">
        <v>62</v>
      </c>
      <c r="B36" s="18">
        <f>IF(B27+B29+B31=100%,"PERFECT",SUM(-(1-(B27+B29+B31))))</f>
        <v>-1</v>
      </c>
      <c r="D36" s="22" t="s">
        <v>25</v>
      </c>
      <c r="E36" s="23">
        <f>B18</f>
        <v>0</v>
      </c>
      <c r="G36" s="3" t="s">
        <v>8</v>
      </c>
    </row>
    <row r="37" spans="1:8" ht="21">
      <c r="A37" s="4" t="s">
        <v>63</v>
      </c>
      <c r="B37" s="18"/>
      <c r="D37" s="24"/>
      <c r="E37" s="25"/>
      <c r="G37" s="5"/>
      <c r="H37" s="4" t="s">
        <v>18</v>
      </c>
    </row>
    <row r="38" spans="1:8" ht="21">
      <c r="D38" s="24" t="s">
        <v>26</v>
      </c>
      <c r="E38" s="25">
        <f>E18</f>
        <v>0</v>
      </c>
      <c r="G38" s="6"/>
      <c r="H38" s="4" t="s">
        <v>50</v>
      </c>
    </row>
    <row r="39" spans="1:8" ht="21">
      <c r="A39" s="3" t="s">
        <v>3</v>
      </c>
      <c r="D39" s="24"/>
      <c r="E39" s="25"/>
    </row>
    <row r="40" spans="1:8" ht="22" thickBot="1">
      <c r="A40" s="1" t="s">
        <v>29</v>
      </c>
      <c r="B40" s="6"/>
      <c r="D40" s="26" t="s">
        <v>19</v>
      </c>
      <c r="E40" s="27">
        <f>B18-E18</f>
        <v>0</v>
      </c>
      <c r="G40" s="3" t="s">
        <v>16</v>
      </c>
    </row>
    <row r="41" spans="1:8">
      <c r="A41" s="1" t="s">
        <v>21</v>
      </c>
      <c r="B41" s="9"/>
      <c r="G41" s="12"/>
      <c r="H41" s="4" t="s">
        <v>51</v>
      </c>
    </row>
    <row r="42" spans="1:8">
      <c r="A42" s="1" t="s">
        <v>31</v>
      </c>
      <c r="B42" s="6"/>
      <c r="G42" s="4" t="s">
        <v>59</v>
      </c>
    </row>
    <row r="43" spans="1:8">
      <c r="A43" s="1" t="s">
        <v>21</v>
      </c>
      <c r="B43" s="9"/>
    </row>
    <row r="44" spans="1:8">
      <c r="A44" s="1" t="s">
        <v>30</v>
      </c>
      <c r="B44" s="6"/>
      <c r="G44" s="3" t="s">
        <v>57</v>
      </c>
      <c r="H44" s="20"/>
    </row>
    <row r="45" spans="1:8">
      <c r="A45" s="1" t="s">
        <v>21</v>
      </c>
      <c r="B45" s="9"/>
      <c r="G45" s="9"/>
      <c r="H45" s="4" t="s">
        <v>58</v>
      </c>
    </row>
    <row r="46" spans="1:8">
      <c r="A46" s="1" t="s">
        <v>33</v>
      </c>
      <c r="B46" s="6"/>
      <c r="G46" s="7">
        <f>G45*(SUM(E6:E16))</f>
        <v>0</v>
      </c>
    </row>
    <row r="47" spans="1:8">
      <c r="A47" s="1" t="s">
        <v>21</v>
      </c>
      <c r="B47" s="9"/>
    </row>
    <row r="48" spans="1:8">
      <c r="A48" s="1" t="s">
        <v>34</v>
      </c>
      <c r="B48" s="6"/>
    </row>
    <row r="49" spans="1:2">
      <c r="A49" s="1" t="s">
        <v>21</v>
      </c>
      <c r="B49" s="9"/>
    </row>
    <row r="50" spans="1:2">
      <c r="A50" s="1" t="s">
        <v>55</v>
      </c>
      <c r="B50" s="21">
        <v>0</v>
      </c>
    </row>
    <row r="51" spans="1:2">
      <c r="A51" s="1" t="s">
        <v>21</v>
      </c>
      <c r="B51" s="19"/>
    </row>
    <row r="52" spans="1:2">
      <c r="A52" s="1" t="s">
        <v>61</v>
      </c>
      <c r="B52" s="6"/>
    </row>
    <row r="53" spans="1:2">
      <c r="A53" s="1" t="s">
        <v>21</v>
      </c>
      <c r="B53" s="19"/>
    </row>
    <row r="55" spans="1:2">
      <c r="A55" s="4" t="s">
        <v>20</v>
      </c>
      <c r="B55" s="13" t="e">
        <f>B13/B6</f>
        <v>#DIV/0!</v>
      </c>
    </row>
    <row r="56" spans="1:2">
      <c r="A56" s="4" t="s">
        <v>47</v>
      </c>
      <c r="B56" s="17">
        <f>IF(B41+B43+B45+B47+B49+B51=100%,"PERFECT",SUM(-(1-(B41+B43+B45+B47+B49+B51))))</f>
        <v>-1</v>
      </c>
    </row>
    <row r="57" spans="1:2">
      <c r="A57" s="4" t="s">
        <v>63</v>
      </c>
    </row>
    <row r="59" spans="1:2">
      <c r="A59" s="3" t="s">
        <v>75</v>
      </c>
      <c r="B59" s="7">
        <f>(B52*B53*B6)+(B7*B32*B33)</f>
        <v>0</v>
      </c>
    </row>
    <row r="60" spans="1:2">
      <c r="A60" s="4" t="s">
        <v>76</v>
      </c>
    </row>
  </sheetData>
  <sortState xmlns:xlrd2="http://schemas.microsoft.com/office/spreadsheetml/2017/richdata2" ref="D6:D14">
    <sortCondition ref="D6:D14"/>
  </sortState>
  <mergeCells count="3">
    <mergeCell ref="A1:I1"/>
    <mergeCell ref="A3:I3"/>
    <mergeCell ref="D35:E35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Dobson</dc:creator>
  <cp:lastModifiedBy>Michael Dobson</cp:lastModifiedBy>
  <dcterms:created xsi:type="dcterms:W3CDTF">2019-05-14T15:37:20Z</dcterms:created>
  <dcterms:modified xsi:type="dcterms:W3CDTF">2020-02-18T19:46:11Z</dcterms:modified>
</cp:coreProperties>
</file>